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4"/>
  <workbookPr/>
  <mc:AlternateContent xmlns:mc="http://schemas.openxmlformats.org/markup-compatibility/2006">
    <mc:Choice Requires="x15">
      <x15ac:absPath xmlns:x15ac="http://schemas.microsoft.com/office/spreadsheetml/2010/11/ac" url="C:\Users\stm\Desktop\"/>
    </mc:Choice>
  </mc:AlternateContent>
  <xr:revisionPtr revIDLastSave="0" documentId="11_B222A6A71B08C89C5BC1151AC92B67F57E01E67F" xr6:coauthVersionLast="47" xr6:coauthVersionMax="47" xr10:uidLastSave="{00000000-0000-0000-0000-000000000000}"/>
  <bookViews>
    <workbookView xWindow="0" yWindow="0" windowWidth="23040" windowHeight="9192" tabRatio="500" xr2:uid="{00000000-000D-0000-FFFF-FFFF00000000}"/>
  </bookViews>
  <sheets>
    <sheet name="Насос" sheetId="4" r:id="rId1"/>
    <sheet name="Лист2" sheetId="2" state="hidden" r:id="rId2"/>
    <sheet name="Лист3" sheetId="3" state="hidden" r:id="rId3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7" i="4" l="1"/>
  <c r="F22" i="4" s="1"/>
  <c r="D29" i="4" s="1"/>
  <c r="F24" i="4"/>
  <c r="I40" i="4" s="1"/>
  <c r="I32" i="4" l="1"/>
  <c r="I33" i="4"/>
  <c r="D27" i="4" s="1"/>
  <c r="I37" i="4"/>
</calcChain>
</file>

<file path=xl/sharedStrings.xml><?xml version="1.0" encoding="utf-8"?>
<sst xmlns="http://schemas.openxmlformats.org/spreadsheetml/2006/main" count="56" uniqueCount="55">
  <si>
    <t>1.</t>
  </si>
  <si>
    <t>Количество точек водоразбора (используют одновременно),  шт.</t>
  </si>
  <si>
    <t>2.</t>
  </si>
  <si>
    <t>Расстояние от земли до самой верхней точки водоразбора, м.</t>
  </si>
  <si>
    <t>(например, лейка душа на 2 этаже)</t>
  </si>
  <si>
    <t>3.</t>
  </si>
  <si>
    <t>Уровень погружения насоса от поверхности земли, м.</t>
  </si>
  <si>
    <t>Глубина скважины, м.</t>
  </si>
  <si>
    <t>Расстояние до зеркала воды (при выключенном насосе), м.</t>
  </si>
  <si>
    <t>Расстояние до зеркала воды (при работающем насосе), м.</t>
  </si>
  <si>
    <t>4.</t>
  </si>
  <si>
    <t>Длина горизонтального трубопровода, м.</t>
  </si>
  <si>
    <t>5.</t>
  </si>
  <si>
    <t>Количество отводов (углов) в трубопроводе, шт.</t>
  </si>
  <si>
    <t>6.</t>
  </si>
  <si>
    <t>Количество обратных клапанов, фильтров,  шт.</t>
  </si>
  <si>
    <t>7.</t>
  </si>
  <si>
    <t>Давление в сети (постоянное, при включении кранов), атм.</t>
  </si>
  <si>
    <t xml:space="preserve">Дебит скважины, не более л./мин. </t>
  </si>
  <si>
    <t>(это количество воды, которое может быть извлечено из скважины за единицу времени)</t>
  </si>
  <si>
    <t>8.</t>
  </si>
  <si>
    <t>Необходимый напор, (м. вод. ст.)</t>
  </si>
  <si>
    <t>МАРКА                насоса</t>
  </si>
  <si>
    <t>МОДЕЛЬ          насоса</t>
  </si>
  <si>
    <t>Номинальная производительность, л./мин.</t>
  </si>
  <si>
    <t>Насос, марка:</t>
  </si>
  <si>
    <t>БЦП 3,5-0,5</t>
  </si>
  <si>
    <t>БЦПЭ 0,5-16У</t>
  </si>
  <si>
    <t>БЦПЭ 0,5-25У</t>
  </si>
  <si>
    <t>БЦПЭ 0,5-32У</t>
  </si>
  <si>
    <t>БЦПЭ 0,5-40У</t>
  </si>
  <si>
    <t>БЦПЭ 0,5-50У</t>
  </si>
  <si>
    <t>БЦПЭ 0,5-63У</t>
  </si>
  <si>
    <t>БЦПЭ 0,5-80У</t>
  </si>
  <si>
    <t>БЦПЭ 0,5-100У</t>
  </si>
  <si>
    <t>Водолей</t>
  </si>
  <si>
    <t>ECO VINT</t>
  </si>
  <si>
    <t>ECO MIDI</t>
  </si>
  <si>
    <t>ECO MIDI-0</t>
  </si>
  <si>
    <t>ECO MIDI-1</t>
  </si>
  <si>
    <t>ECO MIDI-2</t>
  </si>
  <si>
    <t>ECO MIDI-3</t>
  </si>
  <si>
    <t>ECO MIDI-4</t>
  </si>
  <si>
    <t>ECO MIDI-5</t>
  </si>
  <si>
    <t>ECO VINT 0</t>
  </si>
  <si>
    <t>ECO VINT 1</t>
  </si>
  <si>
    <t>ECO VINT 2</t>
  </si>
  <si>
    <t>ECO VINT 3</t>
  </si>
  <si>
    <t>Выбрать насос в каталоге: https://clck.ru/35oBUf</t>
  </si>
  <si>
    <t>БЦП 3,5 0,5-40</t>
  </si>
  <si>
    <t>БЦП 3,5 0,5-50</t>
  </si>
  <si>
    <t>БЦП 3,5 0,5-65</t>
  </si>
  <si>
    <t>БЦП 3,5 0,5-80</t>
  </si>
  <si>
    <t>БЦП 3,5 0,5-110</t>
  </si>
  <si>
    <t>БЦП 3,5 0,5-150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</si>
</sst>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4"/>
      <color rgb="FF000000"/>
      <name val="Comic Sans MS"/>
      <family val="4"/>
      <charset val="204"/>
    </font>
    <font>
      <b/>
      <sz val="14"/>
      <color rgb="FF0070C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i/>
      <sz val="12"/>
      <color rgb="FF000000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8"/>
      <color rgb="FFC00000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8"/>
      <color rgb="FF0070C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rgb="FFDCE6F2"/>
        <bgColor rgb="FFEBF1DE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DCE6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3" borderId="0" xfId="0" applyFont="1" applyFill="1"/>
    <xf numFmtId="0" fontId="4" fillId="0" borderId="0" xfId="0" applyFont="1"/>
    <xf numFmtId="0" fontId="0" fillId="3" borderId="0" xfId="0" applyFill="1"/>
    <xf numFmtId="0" fontId="4" fillId="0" borderId="0" xfId="0" applyFont="1" applyProtection="1">
      <protection locked="0"/>
    </xf>
    <xf numFmtId="0" fontId="4" fillId="4" borderId="0" xfId="0" applyFont="1" applyFill="1"/>
    <xf numFmtId="0" fontId="0" fillId="0" borderId="0" xfId="0" applyAlignment="1">
      <alignment wrapText="1"/>
    </xf>
    <xf numFmtId="1" fontId="0" fillId="0" borderId="0" xfId="0" applyNumberForma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/>
    </xf>
    <xf numFmtId="0" fontId="9" fillId="0" borderId="0" xfId="0" applyFont="1"/>
    <xf numFmtId="0" fontId="7" fillId="0" borderId="0" xfId="0" applyFont="1" applyAlignment="1">
      <alignment horizontal="center" vertical="center"/>
    </xf>
    <xf numFmtId="0" fontId="10" fillId="0" borderId="0" xfId="0" applyFont="1"/>
    <xf numFmtId="0" fontId="7" fillId="3" borderId="0" xfId="0" applyFont="1" applyFill="1"/>
    <xf numFmtId="0" fontId="7" fillId="3" borderId="1" xfId="0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12" fillId="0" borderId="0" xfId="0" applyFont="1"/>
    <xf numFmtId="0" fontId="11" fillId="6" borderId="1" xfId="0" applyFont="1" applyFill="1" applyBorder="1" applyAlignment="1" applyProtection="1">
      <alignment horizontal="center" vertical="center"/>
      <protection hidden="1"/>
    </xf>
    <xf numFmtId="0" fontId="13" fillId="0" borderId="0" xfId="0" applyFont="1"/>
    <xf numFmtId="0" fontId="14" fillId="0" borderId="0" xfId="0" applyFont="1"/>
    <xf numFmtId="0" fontId="16" fillId="0" borderId="0" xfId="0" applyFont="1"/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/>
    <xf numFmtId="0" fontId="17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13</xdr:col>
      <xdr:colOff>36720</xdr:colOff>
      <xdr:row>32</xdr:row>
      <xdr:rowOff>36720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4440" y="380880"/>
          <a:ext cx="7290720" cy="5751720"/>
        </a:xfrm>
        <a:prstGeom prst="rect">
          <a:avLst/>
        </a:prstGeom>
        <a:ln w="1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lck.ru/35oBU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S41"/>
  <sheetViews>
    <sheetView tabSelected="1" topLeftCell="A2" zoomScale="90" zoomScaleNormal="90" workbookViewId="0">
      <selection activeCell="F17" sqref="F17"/>
    </sheetView>
  </sheetViews>
  <sheetFormatPr defaultColWidth="8.5703125" defaultRowHeight="19.899999999999999"/>
  <cols>
    <col min="1" max="1" width="5.7109375" style="10" customWidth="1"/>
    <col min="2" max="2" width="22.140625" customWidth="1"/>
    <col min="3" max="4" width="21.28515625" customWidth="1"/>
    <col min="5" max="5" width="31.28515625" customWidth="1"/>
    <col min="6" max="6" width="10.28515625" customWidth="1"/>
    <col min="7" max="7" width="11.5703125" customWidth="1"/>
    <col min="8" max="8" width="17.28515625" customWidth="1"/>
    <col min="9" max="10" width="11.5703125" hidden="1" customWidth="1"/>
    <col min="11" max="17" width="13.28515625" hidden="1" customWidth="1"/>
    <col min="18" max="19" width="9.140625" hidden="1" customWidth="1"/>
    <col min="20" max="37" width="9.140625" customWidth="1"/>
  </cols>
  <sheetData>
    <row r="1" spans="1:16">
      <c r="B1" s="1"/>
      <c r="C1" s="1"/>
      <c r="D1" s="1"/>
      <c r="E1" s="1"/>
      <c r="F1" s="1"/>
    </row>
    <row r="2" spans="1:16" ht="17.45">
      <c r="A2" s="11" t="s">
        <v>0</v>
      </c>
      <c r="B2" s="12" t="s">
        <v>1</v>
      </c>
      <c r="C2" s="12"/>
      <c r="D2" s="12"/>
      <c r="E2" s="12"/>
      <c r="F2" s="13">
        <v>3</v>
      </c>
    </row>
    <row r="3" spans="1:16" ht="17.45">
      <c r="A3" s="14"/>
      <c r="B3" s="15"/>
      <c r="C3" s="12"/>
      <c r="D3" s="12"/>
      <c r="E3" s="12"/>
      <c r="F3" s="16"/>
      <c r="P3" s="2"/>
    </row>
    <row r="4" spans="1:16" ht="17.45">
      <c r="A4" s="11" t="s">
        <v>2</v>
      </c>
      <c r="B4" s="12" t="s">
        <v>3</v>
      </c>
      <c r="C4" s="12"/>
      <c r="D4" s="12"/>
      <c r="E4" s="12"/>
      <c r="F4" s="13">
        <v>3</v>
      </c>
    </row>
    <row r="5" spans="1:16" ht="17.45">
      <c r="A5" s="14"/>
      <c r="B5" s="22" t="s">
        <v>4</v>
      </c>
      <c r="C5" s="12"/>
      <c r="D5" s="12"/>
      <c r="E5" s="12"/>
      <c r="F5" s="16"/>
      <c r="P5" s="2"/>
    </row>
    <row r="6" spans="1:16" ht="17.45">
      <c r="A6" s="14"/>
      <c r="B6" s="17"/>
      <c r="C6" s="12"/>
      <c r="D6" s="12"/>
      <c r="E6" s="12"/>
      <c r="F6" s="16"/>
    </row>
    <row r="7" spans="1:16" ht="17.45">
      <c r="A7" s="11" t="s">
        <v>5</v>
      </c>
      <c r="B7" s="12" t="s">
        <v>6</v>
      </c>
      <c r="C7" s="12"/>
      <c r="D7" s="12"/>
      <c r="E7" s="12"/>
      <c r="F7" s="13">
        <v>20</v>
      </c>
      <c r="P7" s="2"/>
    </row>
    <row r="8" spans="1:16" ht="17.45">
      <c r="A8" s="14"/>
      <c r="B8" s="12"/>
      <c r="C8" s="12"/>
      <c r="D8" s="12"/>
      <c r="E8" s="12"/>
      <c r="F8" s="16"/>
    </row>
    <row r="9" spans="1:16" ht="17.45" hidden="1">
      <c r="A9" s="14"/>
      <c r="B9" s="18" t="s">
        <v>7</v>
      </c>
      <c r="C9" s="18"/>
      <c r="D9" s="18"/>
      <c r="E9" s="18"/>
      <c r="F9" s="19">
        <v>50</v>
      </c>
      <c r="P9" s="2"/>
    </row>
    <row r="10" spans="1:16" ht="17.45" hidden="1">
      <c r="A10" s="14"/>
      <c r="B10" s="18" t="s">
        <v>8</v>
      </c>
      <c r="C10" s="18"/>
      <c r="D10" s="18"/>
      <c r="E10" s="18"/>
      <c r="F10" s="19">
        <v>20</v>
      </c>
      <c r="P10" s="2"/>
    </row>
    <row r="11" spans="1:16" ht="17.45" hidden="1">
      <c r="A11" s="14"/>
      <c r="B11" s="18" t="s">
        <v>9</v>
      </c>
      <c r="C11" s="18"/>
      <c r="D11" s="18"/>
      <c r="E11" s="18"/>
      <c r="F11" s="19">
        <v>25</v>
      </c>
      <c r="P11" s="2"/>
    </row>
    <row r="12" spans="1:16" ht="17.45" hidden="1">
      <c r="A12" s="14"/>
      <c r="B12" s="12"/>
      <c r="C12" s="12"/>
      <c r="D12" s="12"/>
      <c r="E12" s="12"/>
      <c r="F12" s="16"/>
      <c r="P12" s="2"/>
    </row>
    <row r="13" spans="1:16" ht="17.45">
      <c r="A13" s="11" t="s">
        <v>10</v>
      </c>
      <c r="B13" s="12" t="s">
        <v>11</v>
      </c>
      <c r="C13" s="12"/>
      <c r="D13" s="12"/>
      <c r="E13" s="12"/>
      <c r="F13" s="13">
        <v>8</v>
      </c>
    </row>
    <row r="14" spans="1:16" ht="17.45">
      <c r="A14" s="14"/>
      <c r="B14" s="12"/>
      <c r="C14" s="12"/>
      <c r="D14" s="12"/>
      <c r="E14" s="12"/>
      <c r="F14" s="16"/>
      <c r="P14" s="2"/>
    </row>
    <row r="15" spans="1:16" ht="17.45">
      <c r="A15" s="11" t="s">
        <v>12</v>
      </c>
      <c r="B15" s="12" t="s">
        <v>13</v>
      </c>
      <c r="C15" s="12"/>
      <c r="D15" s="12"/>
      <c r="E15" s="12"/>
      <c r="F15" s="13">
        <v>8</v>
      </c>
    </row>
    <row r="16" spans="1:16" ht="17.45">
      <c r="A16" s="14"/>
      <c r="B16" s="12"/>
      <c r="C16" s="12"/>
      <c r="D16" s="12"/>
      <c r="E16" s="12"/>
      <c r="F16" s="16"/>
      <c r="P16" s="2"/>
    </row>
    <row r="17" spans="1:17" ht="17.45">
      <c r="A17" s="11" t="s">
        <v>14</v>
      </c>
      <c r="B17" s="12" t="s">
        <v>15</v>
      </c>
      <c r="C17" s="12"/>
      <c r="D17" s="12"/>
      <c r="E17" s="12"/>
      <c r="F17" s="13">
        <v>2</v>
      </c>
    </row>
    <row r="18" spans="1:17" ht="17.45">
      <c r="A18" s="14"/>
      <c r="B18" s="12"/>
      <c r="C18" s="12"/>
      <c r="D18" s="12"/>
      <c r="E18" s="12"/>
      <c r="F18" s="16"/>
    </row>
    <row r="19" spans="1:17" ht="17.45">
      <c r="A19" s="11" t="s">
        <v>16</v>
      </c>
      <c r="B19" s="12" t="s">
        <v>17</v>
      </c>
      <c r="C19" s="12"/>
      <c r="D19" s="12"/>
      <c r="E19" s="12"/>
      <c r="F19" s="20">
        <v>3</v>
      </c>
    </row>
    <row r="20" spans="1:17" ht="17.45">
      <c r="A20" s="14"/>
      <c r="B20" s="12"/>
      <c r="C20" s="12"/>
      <c r="D20" s="12"/>
      <c r="E20" s="12"/>
      <c r="F20" s="16"/>
    </row>
    <row r="21" spans="1:17" ht="17.45" hidden="1">
      <c r="A21" s="14"/>
      <c r="B21" s="12"/>
      <c r="C21" s="12"/>
      <c r="D21" s="12"/>
      <c r="E21" s="12"/>
      <c r="F21" s="16"/>
    </row>
    <row r="22" spans="1:17" ht="17.45" hidden="1">
      <c r="A22" s="14"/>
      <c r="B22" s="18" t="s">
        <v>18</v>
      </c>
      <c r="C22" s="18"/>
      <c r="D22" s="18"/>
      <c r="E22" s="18"/>
      <c r="F22" s="21">
        <f>((F9-(F11-F10))*(E27/(F11-F10)))</f>
        <v>270</v>
      </c>
    </row>
    <row r="23" spans="1:17" ht="17.45" hidden="1">
      <c r="A23" s="14"/>
      <c r="B23" s="22" t="s">
        <v>19</v>
      </c>
      <c r="C23" s="12"/>
      <c r="D23" s="12"/>
      <c r="E23" s="12"/>
      <c r="F23" s="16"/>
    </row>
    <row r="24" spans="1:17" ht="17.45">
      <c r="A24" s="11" t="s">
        <v>20</v>
      </c>
      <c r="B24" s="12" t="s">
        <v>21</v>
      </c>
      <c r="C24" s="12"/>
      <c r="D24" s="12"/>
      <c r="E24" s="12"/>
      <c r="F24" s="23">
        <f>(F4+F7+F13/10+F15+F17*4)+(F19*10)</f>
        <v>69.8</v>
      </c>
    </row>
    <row r="25" spans="1:17" ht="17.45">
      <c r="A25" s="14"/>
      <c r="B25" s="24"/>
      <c r="C25" s="24"/>
      <c r="D25" s="24"/>
      <c r="E25" s="24"/>
      <c r="F25" s="24"/>
    </row>
    <row r="26" spans="1:17" ht="55.9" customHeight="1">
      <c r="A26" s="14"/>
      <c r="B26" s="24"/>
      <c r="C26" s="35" t="s">
        <v>22</v>
      </c>
      <c r="D26" s="35" t="s">
        <v>23</v>
      </c>
      <c r="E26" s="36" t="s">
        <v>24</v>
      </c>
      <c r="F26" s="24"/>
    </row>
    <row r="27" spans="1:17" ht="22.5" customHeight="1">
      <c r="A27" s="14"/>
      <c r="B27" s="32" t="s">
        <v>25</v>
      </c>
      <c r="C27" s="37" t="s">
        <v>26</v>
      </c>
      <c r="D27" s="33" t="str">
        <f>IF(C27="Водолей",I32,IF(C27="ECO MIDI",I33,IF(C27="ECO VINT",I37,IF(C27="БЦП 3,5-0,5",I40))))</f>
        <v>БЦП 3,5 0,5-65</v>
      </c>
      <c r="E27" s="34">
        <f>IF(C27="БЦП 3,5-0,5",30,IF(C27="Водолей",30,IF(C27="ECO VINT",17,IF(C27="ECO MIDI",30,0))))</f>
        <v>30</v>
      </c>
      <c r="F27" s="26"/>
    </row>
    <row r="28" spans="1:17" ht="22.5" hidden="1" customHeight="1">
      <c r="A28" s="14"/>
      <c r="B28" s="25"/>
      <c r="C28" s="27"/>
      <c r="D28" s="28"/>
      <c r="E28" s="29"/>
      <c r="F28" s="30"/>
    </row>
    <row r="29" spans="1:17" ht="22.5" hidden="1" customHeight="1">
      <c r="A29" s="14"/>
      <c r="B29" s="25"/>
      <c r="C29" s="27"/>
      <c r="D29" s="28" t="str">
        <f>IF((F22-(F2*10))&lt;=0,"Внимание: Для выбранного насоса недостаточен дебит скважины"," ")</f>
        <v xml:space="preserve"> </v>
      </c>
      <c r="E29" s="29"/>
      <c r="F29" s="30"/>
    </row>
    <row r="30" spans="1:17" ht="17.45" hidden="1">
      <c r="A30" s="14"/>
      <c r="B30" s="24"/>
      <c r="C30" s="24"/>
      <c r="D30" s="24"/>
      <c r="E30" s="24"/>
      <c r="F30" s="24"/>
      <c r="I30" s="3" t="s">
        <v>27</v>
      </c>
      <c r="J30" s="3" t="s">
        <v>28</v>
      </c>
      <c r="K30" s="3" t="s">
        <v>29</v>
      </c>
      <c r="L30" s="3" t="s">
        <v>30</v>
      </c>
      <c r="M30" s="3" t="s">
        <v>31</v>
      </c>
      <c r="N30" s="3" t="s">
        <v>32</v>
      </c>
      <c r="O30" s="3" t="s">
        <v>33</v>
      </c>
      <c r="P30" s="3" t="s">
        <v>34</v>
      </c>
      <c r="Q30" s="3"/>
    </row>
    <row r="31" spans="1:17" ht="17.45" hidden="1">
      <c r="A31" s="14"/>
      <c r="B31" s="31"/>
      <c r="C31" s="31" t="s">
        <v>35</v>
      </c>
      <c r="D31" s="31"/>
      <c r="E31" s="31"/>
      <c r="F31" s="31"/>
    </row>
    <row r="32" spans="1:17" ht="17.45" hidden="1">
      <c r="A32" s="14"/>
      <c r="B32" s="31"/>
      <c r="C32" s="31" t="s">
        <v>36</v>
      </c>
      <c r="D32" s="31"/>
      <c r="E32" s="31"/>
      <c r="F32" s="31"/>
      <c r="I32" s="4" t="str">
        <f>IF(AND(C27="Водолей",F24&lt;30,F2&lt;=2),J30,IF(AND(C27="Водолей",F24&lt;30,F2=3),K30,IF(AND(C27="Водолей",F24&lt;40,F2&lt;=2),K30,IF(AND(C27="Водолей",F24&lt;50,F2=1),K30,IF(AND(C27="Водолей",F24&lt;50,F2=2),L30,IF(AND(C27="Водолей",F24&lt;60,F2=1),L30,IF(AND(C27="Водолей",F24&lt;50,F2=3),M30,IF(AND(C27="Водолей",F24&lt;60,F2&lt;=3),M30,IF(AND(C27="Водолей",F24&lt;70,F2&lt;=2),M30,IF(AND(C27="Водолей",F24&lt;50,F2=4),N30,IF(AND(C27="Водолей",F24&lt;60,F2=4),N30,IF(AND(C27="Водолей",F24&lt;70,F2=3),N30,IF(AND(C27="Водолей",F24&lt;80,F2&lt;=2),N30,IF(AND(C27="Водолей",F24&lt;70,F2=3),N30,IF(AND(C27="Водолей",F24&lt;70,F2=4),O30,IF(AND(C27="Водолей",F24&lt;800,F2=3),O30,IF(AND(C27="Водолей",F24&lt;90,F2&lt;=3),O30,IF(AND(C27="Водолей",F24&lt;100,F2&lt;=2),O30,IF(AND(C27="Водолей",F24&lt;110,F2=1),O30,IF(AND(C27="Водолей",F24&lt;90,F2=4),P30,IF(AND(C27="Водолей",F24&lt;100,F2=3),P30,IF(AND(C27="Водолей",F24&lt;120),P30,"НЕТ "))))))))))))))))))))))</f>
        <v xml:space="preserve">НЕТ </v>
      </c>
      <c r="J32" s="4"/>
      <c r="K32" s="4"/>
      <c r="L32" s="4"/>
      <c r="M32" s="4"/>
      <c r="N32" s="4"/>
      <c r="O32" s="4"/>
      <c r="P32" s="4"/>
      <c r="Q32" s="4"/>
    </row>
    <row r="33" spans="1:15" ht="17.45" hidden="1">
      <c r="A33" s="14"/>
      <c r="B33" s="31"/>
      <c r="C33" s="31" t="s">
        <v>37</v>
      </c>
      <c r="D33" s="31"/>
      <c r="E33" s="31"/>
      <c r="F33" s="31"/>
      <c r="I33" s="4" t="str">
        <f>IF(AND(C27="ECO MIDI",F24&lt;=35,F2&lt;=2),"НЕТ",IF(AND(C27="ECO MIDI",F24&lt;=38,F2=3),I34,IF(AND(C27="ECO MIDI",F24&lt;=30,F2=4),J34,IF(AND(C27="ECO MIDI",F24&lt;=52,F2=1),I34,IF(AND(C27="ECO MIDI",F24&lt;=46,F2=2),I34,IF(AND(C27="ECO MIDI",F24&lt;=51,F2=3),J34,IF(AND(C27="ECO MIDI",F24&lt;=43,F2=4),K34,IF(AND(C27="ECO MIDI",F24&lt;=66,F2=1),J34,IF(AND(C27="ECO MIDI",F24&lt;=63,F2=2),J34,IF(AND(C27="ECO MIDI",F24&lt;=65,F2=3),K34,IF(AND(C27="ECO MIDI",F24&lt;=58,F2=4),#REF!,IF(AND(C27="ECO MIDI",F24&lt;=81,F2=1),K34,IF(AND(C27="ECO MIDI",F24&lt;=77,F2=2),K34,IF(AND(C27="ECO MIDI",F24&lt;=83,F2=3),L34,IF(AND(C27="ECO MIDI",F24&lt;=78,F2=4),M34,IF(AND(C27="ECO MIDI",F24&lt;=99,F2=1),L34,IF(AND(C27="ECO MIDI",F24&lt;=95,F2=2),L34,IF(AND(C27="ECO MIDI",F24&lt;=105,F2=3),M34,IF(AND(C27="ECO MIDI",F24&lt;=100,F2=4),N34,IF(AND(C27="ECO MIDI",F24&lt;=122,F2=1),M34,IF(AND(C27="ECO MIDI",F24&lt;=115,F2=2),M34,IF(AND(C27="ECO MIDI",F24&lt;=100,F2=3),M34,IF(AND(C27="ECO MIDI",F24&lt;=140,F2=1),N34,IF(AND(C27="ECO MIDI",F24&lt;=138,F2=2),N34,IF(AND(C27="ECO MIDI",F24&lt;=125,F2=3),N34,"НЕТ")))))))))))))))))))))))))</f>
        <v>НЕТ</v>
      </c>
    </row>
    <row r="34" spans="1:15" ht="14.25" hidden="1" customHeight="1">
      <c r="A34" s="14"/>
      <c r="B34" s="31"/>
      <c r="C34" s="31" t="s">
        <v>26</v>
      </c>
      <c r="D34" s="31"/>
      <c r="E34" s="31"/>
      <c r="F34" s="31"/>
      <c r="I34" s="5" t="s">
        <v>38</v>
      </c>
      <c r="J34" s="5" t="s">
        <v>39</v>
      </c>
      <c r="K34" s="5" t="s">
        <v>40</v>
      </c>
      <c r="L34" s="5" t="s">
        <v>41</v>
      </c>
      <c r="M34" s="5" t="s">
        <v>42</v>
      </c>
      <c r="N34" s="5" t="s">
        <v>43</v>
      </c>
      <c r="O34" s="5"/>
    </row>
    <row r="35" spans="1:15" ht="17.45" hidden="1">
      <c r="A35" s="14"/>
      <c r="B35" s="31"/>
      <c r="C35" s="31"/>
      <c r="D35" s="31"/>
      <c r="E35" s="31"/>
      <c r="F35" s="31"/>
    </row>
    <row r="36" spans="1:15" ht="16.5" customHeight="1">
      <c r="A36" s="14"/>
      <c r="B36" s="31"/>
      <c r="C36" s="31"/>
      <c r="D36" s="31"/>
      <c r="E36" s="31"/>
      <c r="F36" s="31"/>
      <c r="I36" t="s">
        <v>44</v>
      </c>
      <c r="J36" t="s">
        <v>45</v>
      </c>
      <c r="K36" t="s">
        <v>46</v>
      </c>
      <c r="L36" t="s">
        <v>47</v>
      </c>
    </row>
    <row r="37" spans="1:15" ht="17.45">
      <c r="A37" s="14"/>
      <c r="B37" s="31"/>
      <c r="C37" s="31"/>
      <c r="D37" s="31"/>
      <c r="E37" s="31"/>
      <c r="F37" s="31"/>
      <c r="I37" s="6" t="str">
        <f>IF(AND(C27="ECO VINT",F24&lt;25,F2=1),I36,IF(AND(C27="ECO VINT",F24&lt;=35,F2=2),J36,IF(AND(C27="ECO VINT",F24&lt;=50,F2=2),K36,IF(AND(C27="ECO VINT",F24&lt;=65,F2=1),J36,IF(AND(C27="ECO VINT",F24&lt;=67,F2=2),L36,IF(AND(C27="ECO VINT",F24&lt;85,F2=1),K36,IF(AND(C27="ECO VINT",F24&lt;=105,F2=1),L36,"НЕТ")))))))</f>
        <v>НЕТ</v>
      </c>
    </row>
    <row r="38" spans="1:15" ht="22.9">
      <c r="A38" s="14"/>
      <c r="B38" s="38" t="s">
        <v>48</v>
      </c>
      <c r="C38" s="38"/>
      <c r="D38" s="38"/>
      <c r="E38" s="38"/>
      <c r="F38" s="31"/>
    </row>
    <row r="39" spans="1:15">
      <c r="I39" t="s">
        <v>49</v>
      </c>
      <c r="J39" t="s">
        <v>50</v>
      </c>
      <c r="K39" t="s">
        <v>51</v>
      </c>
      <c r="L39" t="s">
        <v>52</v>
      </c>
      <c r="M39" t="s">
        <v>53</v>
      </c>
      <c r="N39" t="s">
        <v>54</v>
      </c>
    </row>
    <row r="40" spans="1:15">
      <c r="I40" s="7" t="str">
        <f>IF(AND(C27="БЦП 3,5-0,5",F24&lt;38,F2&lt;=2),"0",IF(AND(C27="БЦП 3,5-0,5",F24&lt;36,F2=3),"0",IF(AND(C27="БЦП 3,5-0,5",F24&lt;30,F2=4),"0",IF(AND(C27="БЦП 3,5-0,5",F24&lt;54,F2=1),I39,IF(AND(C27="БЦП 3,5-0,5",F24&lt;53,F2=2),I39,IF(AND(C27="БЦП 3,5-0,5",F24&lt;48,F2=3),I39,IF(AND(C27="БЦП 3,5-0,5",F24&lt;38,F2=4),I39,IF(AND(C27="БЦП 3,5-0,5",F24&lt;72,F2=1),J39,IF(AND(C27="БЦП 3,5-0,5",F24&lt;65,F2=2),J39,IF(AND(C27="БЦП 3,5-0,5",F24&lt;58,F2=3),J39,IF(AND(C27="БЦП 3,5-0,5",F24&lt;48,F2=4),J39,IF(AND(C27="БЦП 3,5-0,5",F24&lt;90,F2=1),K39,IF(AND(C27="БЦП 3,5-0,5",F24&lt;85,F2=2),K39,IF(AND(C27="БЦП 3,5-0,5",F24&lt;75,F2=3),K39,IF(AND(C27="БЦП 3,5-0,5",F24&lt;58,F2=4),K39,IF(AND(C27="БЦП 3,5-0,5",F24&lt;114,F2=1),L39,IF(AND(C27="БЦП 3,5-0,5",F24&lt;108,F2=2),L39,IF(AND(C27="БЦП 3,5-0,5",F24&lt;93,F2=3),L39,IF(AND(C27="БЦП 3,5-0,5",F24&lt;93,F2=4),L39,IF(AND(C27="БЦП 3,5-0,5",F24&lt;153,F2=1),M39,IF(AND(C27="БЦП 3,5-0,5",F24&lt;141,F2=2),M39,IF(AND(C27="БЦП 3,5-0,5",F24&lt;125,F2=3),M39,IF(AND(C27="БЦП 3,5-0,5",F24&lt;98,F2=4),M39,IF(AND(C27="БЦП 3,5-0,5",F24&lt;201,F2=1),N39,IF(AND(C27="БЦП 3,5-0,5",F24&lt;191,F2=2),N39,IF(AND(C27="БЦП 3,5-0,5",F24&lt;171,F2=3),N39,IF(AND(C27="БЦП 3,5-0,5",F24&lt;138,F2=4),N39,"НЕТ")))))))))))))))))))))))))))</f>
        <v>БЦП 3,5 0,5-65</v>
      </c>
    </row>
    <row r="41" spans="1:15">
      <c r="B41" s="8"/>
    </row>
  </sheetData>
  <sheetProtection algorithmName="SHA-512" hashValue="3tLOO7sBZInwgG7L7GUhXDPM2qP0IkXmfssjAlovoXc9IPUy1WZPgjzRcnwiumy59oO3gkz/p31i1HQrRwUCsQ==" saltValue="HCo4aZUHh2CH2JLNhvew5g==" spinCount="100000" sheet="1" objects="1" scenarios="1"/>
  <mergeCells count="1">
    <mergeCell ref="B38:E38"/>
  </mergeCells>
  <dataValidations count="1">
    <dataValidation type="list" allowBlank="1" showInputMessage="1" showErrorMessage="1" prompt="Выберите марку насоса погружного" sqref="C27:C29" xr:uid="{00000000-0002-0000-0000-000000000000}">
      <formula1>$C$31:$C$34</formula1>
      <formula2>0</formula2>
    </dataValidation>
  </dataValidations>
  <hyperlinks>
    <hyperlink ref="B38" r:id="rId1" xr:uid="{00000000-0004-0000-0000-000000000000}"/>
  </hyperlinks>
  <pageMargins left="0.7" right="0.7" top="0.75" bottom="0.75" header="0.51180555555555496" footer="0.51180555555555496"/>
  <pageSetup paperSize="9" firstPageNumber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N18:Z19"/>
  <sheetViews>
    <sheetView zoomScaleNormal="100" workbookViewId="0">
      <selection activeCell="O18" sqref="O18"/>
    </sheetView>
  </sheetViews>
  <sheetFormatPr defaultColWidth="8.5703125" defaultRowHeight="14.45"/>
  <sheetData>
    <row r="18" spans="14:26">
      <c r="N18">
        <v>16</v>
      </c>
      <c r="O18" s="9">
        <v>27</v>
      </c>
      <c r="P18" s="9">
        <v>25</v>
      </c>
      <c r="Q18" s="9">
        <v>22</v>
      </c>
      <c r="R18" s="9">
        <v>19.6666666666667</v>
      </c>
      <c r="S18" s="9">
        <v>17.1666666666667</v>
      </c>
      <c r="T18" s="9">
        <v>14.6666666666667</v>
      </c>
      <c r="U18" s="9">
        <v>12.1666666666667</v>
      </c>
      <c r="V18" s="9">
        <v>9.6666666666666696</v>
      </c>
      <c r="W18" s="9">
        <v>7.1666666666666696</v>
      </c>
      <c r="X18" s="9">
        <v>4.6666666666666696</v>
      </c>
      <c r="Y18" s="9">
        <v>2.1666666666666701</v>
      </c>
      <c r="Z18" s="9">
        <v>-0.33333333333333198</v>
      </c>
    </row>
    <row r="19" spans="14:26">
      <c r="O19">
        <v>0</v>
      </c>
      <c r="P19" s="9">
        <v>6</v>
      </c>
      <c r="Q19" s="9">
        <v>17</v>
      </c>
      <c r="R19" s="9">
        <v>21</v>
      </c>
      <c r="S19" s="9">
        <v>27</v>
      </c>
      <c r="T19" s="9"/>
      <c r="U19" s="9"/>
      <c r="V19" s="9">
        <v>39</v>
      </c>
      <c r="W19" s="9"/>
      <c r="X19" s="9"/>
      <c r="Y19" s="9"/>
      <c r="Z19" s="9">
        <v>60</v>
      </c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4.4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nachtorg</dc:creator>
  <cp:keywords/>
  <dc:description/>
  <cp:lastModifiedBy>Сергей Шестопалов</cp:lastModifiedBy>
  <cp:revision>5</cp:revision>
  <dcterms:created xsi:type="dcterms:W3CDTF">2022-08-23T02:56:03Z</dcterms:created>
  <dcterms:modified xsi:type="dcterms:W3CDTF">2024-03-19T09:36:29Z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ProgId">
    <vt:lpwstr>Excel.Sheet</vt:lpwstr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